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165" activeTab="0"/>
  </bookViews>
  <sheets>
    <sheet name="Sheet1" sheetId="1" r:id="rId1"/>
    <sheet name="Sheet2" sheetId="2" r:id="rId2"/>
  </sheets>
  <definedNames>
    <definedName name="_xlfn.SINGLE" hidden="1">#NAME?</definedName>
    <definedName name="currency">'Sheet2'!$A$14:$B$15</definedName>
    <definedName name="data">'Sheet2'!$A$1:$E$5</definedName>
    <definedName name="Pivot1">'Sheet1'!$P$8:$Q$13</definedName>
    <definedName name="Pivot2">'Sheet1'!$P$22:$Q$26</definedName>
    <definedName name="Scholership">'Sheet2'!$A$7:$B$11</definedName>
  </definedNames>
  <calcPr fullCalcOnLoad="1"/>
  <pivotCaches>
    <pivotCache cacheId="1" r:id="rId3"/>
    <pivotCache cacheId="2" r:id="rId4"/>
  </pivotCaches>
</workbook>
</file>

<file path=xl/comments1.xml><?xml version="1.0" encoding="utf-8"?>
<comments xmlns="http://schemas.openxmlformats.org/spreadsheetml/2006/main">
  <authors>
    <author>Windows User</author>
  </authors>
  <commentList>
    <comment ref="E2" authorId="0">
      <text>
        <r>
          <rPr>
            <b/>
            <sz val="9"/>
            <rFont val="Tahoma"/>
            <family val="2"/>
          </rPr>
          <t>Windows User:</t>
        </r>
        <r>
          <rPr>
            <sz val="9"/>
            <rFont val="Tahoma"/>
            <family val="2"/>
          </rPr>
          <t xml:space="preserve">
Choose Currency from menu</t>
        </r>
      </text>
    </comment>
  </commentList>
</comments>
</file>

<file path=xl/sharedStrings.xml><?xml version="1.0" encoding="utf-8"?>
<sst xmlns="http://schemas.openxmlformats.org/spreadsheetml/2006/main" count="93" uniqueCount="55">
  <si>
    <t>Personnel</t>
  </si>
  <si>
    <t>PI</t>
  </si>
  <si>
    <t>Senior Staff</t>
  </si>
  <si>
    <t>Postdocs</t>
  </si>
  <si>
    <t>Total Direct costs for Personnel</t>
  </si>
  <si>
    <t>Travel</t>
  </si>
  <si>
    <t>Equipment</t>
  </si>
  <si>
    <t>Other goods and services</t>
  </si>
  <si>
    <t>Consumables</t>
  </si>
  <si>
    <t>Publications</t>
  </si>
  <si>
    <t>Other (please specify) (Hosting, workshops, Audit)</t>
  </si>
  <si>
    <t>Total Other Direct Costs</t>
  </si>
  <si>
    <t>Direct Cost</t>
  </si>
  <si>
    <t>PhD Students</t>
  </si>
  <si>
    <t>Other -</t>
  </si>
  <si>
    <t>Total Direct Costs</t>
  </si>
  <si>
    <r>
      <rPr>
        <b/>
        <sz val="11"/>
        <color indexed="8"/>
        <rFont val="Arial"/>
        <family val="2"/>
      </rPr>
      <t xml:space="preserve">Subcontracting Costs </t>
    </r>
    <r>
      <rPr>
        <sz val="11"/>
        <color theme="1"/>
        <rFont val="Calibri"/>
        <family val="2"/>
      </rPr>
      <t>(no overheads)</t>
    </r>
  </si>
  <si>
    <t>Other Direct Costs with no overheads</t>
  </si>
  <si>
    <t xml:space="preserve">Total Estimated Eligible Costs </t>
  </si>
  <si>
    <t>Masters Students</t>
  </si>
  <si>
    <t>bachelor's Students</t>
  </si>
  <si>
    <t>אחוז משרה</t>
  </si>
  <si>
    <t>מס חודשים</t>
  </si>
  <si>
    <t>שדות מחושבים מראש</t>
  </si>
  <si>
    <t>שדות שיש למלא אם רלוונטי</t>
  </si>
  <si>
    <r>
      <rPr>
        <b/>
        <sz val="11"/>
        <color indexed="8"/>
        <rFont val="Arial"/>
        <family val="2"/>
      </rPr>
      <t>Indirect Costs (overhead)</t>
    </r>
    <r>
      <rPr>
        <sz val="11"/>
        <color theme="1"/>
        <rFont val="Calibri"/>
        <family val="2"/>
      </rPr>
      <t xml:space="preserve"> 17% of Direct Costs if not mentioned otherwise</t>
    </r>
  </si>
  <si>
    <t>שכר שנתי</t>
  </si>
  <si>
    <t>שכר חודשי בפועל</t>
  </si>
  <si>
    <t>עלות שכר לחודש*</t>
  </si>
  <si>
    <t>עלות שכר לחודש*= שכר ברוטו + עלות מעביד. שכר בפועל לעוזר המחקר יהיה כ 35% פחות</t>
  </si>
  <si>
    <t>מלגה שנתית</t>
  </si>
  <si>
    <t>NA</t>
  </si>
  <si>
    <t>סכום מלגה לחודש*</t>
  </si>
  <si>
    <t>סכום מלגה לחודש*= עדיף לתקצב עפ"י שכר ולא מלגה כדי לשמור מקום לתמרון במהלך חיי הפרויקט</t>
  </si>
  <si>
    <t>Sum of שכר שנתי</t>
  </si>
  <si>
    <t>Row Labels</t>
  </si>
  <si>
    <t>Grand Total</t>
  </si>
  <si>
    <t>עוזר מחקר</t>
  </si>
  <si>
    <t>Postdoc</t>
  </si>
  <si>
    <t>PhD Student</t>
  </si>
  <si>
    <t>Masters Student</t>
  </si>
  <si>
    <t>bachelor's Student</t>
  </si>
  <si>
    <t>חישוב שכר עוזרי מחקר</t>
  </si>
  <si>
    <t>הטבלה המרכזית</t>
  </si>
  <si>
    <t>Scholarship Postdocs</t>
  </si>
  <si>
    <t>Scholarship PhD Students</t>
  </si>
  <si>
    <t>Scholarship Masters Students</t>
  </si>
  <si>
    <t>שכר שנתי בפועל</t>
  </si>
  <si>
    <t>שקל</t>
  </si>
  <si>
    <t>Euro</t>
  </si>
  <si>
    <t>USD</t>
  </si>
  <si>
    <t>Currency</t>
  </si>
  <si>
    <t>Exchange Rate</t>
  </si>
  <si>
    <t>Sum of מלגה שנתית</t>
  </si>
  <si>
    <t>הסבר: בחרו את עוזר המחקר שברצונכם להעסיק מהתפריט שנפתח בעמודה G. בחרו את מספר החודשים שיועסק וכן את אחוז המשרה. עשו זאת בשורה נפרדת עבור כל עוזר מחקר שברצונכם להעסיק. בסיום לחצו על כפתור Refreash Data - הנתונים שהזנתם יופיעו בטבלה המרכזית (משמאל). לחישוב אוטומטי של שער זר, ביחרו במטבע בתא E2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</si>
</sst>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2">
    <font>
      <sz val="11"/>
      <color theme="1"/>
      <name val="Calibri"/>
      <family val="2"/>
    </font>
    <font>
      <sz val="11"/>
      <color indexed="8"/>
      <name val="Arial"/>
      <family val="2"/>
    </font>
    <font>
      <b/>
      <sz val="11"/>
      <color indexed="8"/>
      <name val="Arial"/>
      <family val="2"/>
    </font>
    <font>
      <b/>
      <i/>
      <sz val="11"/>
      <color indexed="8"/>
      <name val="Arial"/>
      <family val="2"/>
    </font>
    <font>
      <sz val="11"/>
      <name val="Arial"/>
      <family val="2"/>
    </font>
    <font>
      <b/>
      <sz val="11"/>
      <color indexed="9"/>
      <name val="Arial"/>
      <family val="2"/>
    </font>
    <font>
      <sz val="9"/>
      <name val="Tahoma"/>
      <family val="2"/>
    </font>
    <font>
      <b/>
      <sz val="9"/>
      <name val="Tahoma"/>
      <family val="2"/>
    </font>
    <font>
      <sz val="11"/>
      <color indexed="12"/>
      <name val="Arial"/>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name val="Calibri"/>
      <family val="2"/>
    </font>
    <font>
      <b/>
      <i/>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style="thick">
        <color rgb="FFFF0000"/>
      </right>
      <top style="thin"/>
      <bottom style="thin"/>
    </border>
    <border>
      <left style="thick">
        <color rgb="FFFF0000"/>
      </left>
      <right style="thin"/>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right style="thick">
        <color rgb="FFFF0000"/>
      </right>
      <top/>
      <bottom/>
    </border>
    <border>
      <left style="thick">
        <color rgb="FFFF0000"/>
      </left>
      <right/>
      <top style="thin"/>
      <bottom style="thin"/>
    </border>
    <border>
      <left style="thick">
        <color rgb="FFFF0000"/>
      </left>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ck">
        <color rgb="FFFF0000"/>
      </left>
      <right style="thick">
        <color rgb="FFFF0000"/>
      </right>
      <top style="thick">
        <color rgb="FFFF0000"/>
      </top>
      <bottom/>
    </border>
    <border>
      <left style="thick">
        <color rgb="FFFF0000"/>
      </left>
      <right style="thick">
        <color rgb="FFFF0000"/>
      </right>
      <top/>
      <bottom/>
    </border>
    <border>
      <left style="thick">
        <color rgb="FFFF0000"/>
      </left>
      <right style="thick">
        <color rgb="FFFF0000"/>
      </right>
      <top style="thick">
        <color rgb="FFFF0000"/>
      </top>
      <bottom style="thick">
        <color rgb="FFFF0000"/>
      </bottom>
    </border>
    <border>
      <left style="thick">
        <color rgb="FFFF0000"/>
      </left>
      <right style="thick">
        <color rgb="FFFF0000"/>
      </right>
      <top/>
      <bottom style="thick">
        <color rgb="FFFF0000"/>
      </bottom>
    </border>
    <border>
      <left style="thin"/>
      <right style="thick">
        <color rgb="FFFF0000"/>
      </right>
      <top style="thick">
        <color rgb="FFFF0000"/>
      </top>
      <bottom style="thin"/>
    </border>
    <border>
      <left style="thin"/>
      <right style="thin"/>
      <top style="thick">
        <color rgb="FFFF0000"/>
      </top>
      <bottom style="thin"/>
    </border>
    <border>
      <left style="thick">
        <color rgb="FFFF0000"/>
      </left>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8000860214233"/>
      </bottom>
    </border>
    <border>
      <left style="thick">
        <color rgb="FFFF0000"/>
      </left>
      <right/>
      <top style="thin"/>
      <bottom/>
    </border>
    <border>
      <left style="thick">
        <color rgb="FFFF0000"/>
      </left>
      <right/>
      <top style="thick">
        <color rgb="FFFF0000"/>
      </top>
      <bottom style="thin"/>
    </border>
    <border>
      <left/>
      <right/>
      <top style="thick">
        <color rgb="FFFF0000"/>
      </top>
      <bottom style="thin"/>
    </border>
    <border>
      <left/>
      <right style="thin"/>
      <top style="thick">
        <color rgb="FFFF0000"/>
      </top>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33" borderId="10" xfId="0" applyFill="1" applyBorder="1" applyAlignment="1">
      <alignment/>
    </xf>
    <xf numFmtId="43" fontId="0" fillId="34" borderId="10" xfId="42" applyFont="1" applyFill="1" applyBorder="1" applyAlignment="1">
      <alignment/>
    </xf>
    <xf numFmtId="0" fontId="0" fillId="0" borderId="0" xfId="0" applyBorder="1" applyAlignment="1">
      <alignment/>
    </xf>
    <xf numFmtId="0" fontId="0" fillId="34" borderId="0" xfId="0" applyFill="1" applyAlignment="1">
      <alignment/>
    </xf>
    <xf numFmtId="9" fontId="0" fillId="33" borderId="10" xfId="57" applyFont="1" applyFill="1" applyBorder="1" applyAlignment="1">
      <alignment/>
    </xf>
    <xf numFmtId="0" fontId="0" fillId="33" borderId="0" xfId="0" applyFill="1" applyAlignment="1">
      <alignment/>
    </xf>
    <xf numFmtId="0" fontId="0" fillId="0" borderId="0" xfId="0" applyFill="1" applyBorder="1" applyAlignment="1">
      <alignment/>
    </xf>
    <xf numFmtId="43" fontId="0" fillId="34" borderId="10" xfId="0" applyNumberFormat="1" applyFill="1" applyBorder="1" applyAlignment="1">
      <alignment/>
    </xf>
    <xf numFmtId="0" fontId="0" fillId="35" borderId="10" xfId="0" applyFill="1" applyBorder="1" applyAlignment="1">
      <alignment/>
    </xf>
    <xf numFmtId="43" fontId="0" fillId="34" borderId="10" xfId="42" applyFont="1" applyFill="1" applyBorder="1" applyAlignment="1">
      <alignment horizontal="right"/>
    </xf>
    <xf numFmtId="0" fontId="0" fillId="33" borderId="10" xfId="0" applyFill="1" applyBorder="1" applyAlignment="1">
      <alignment horizontal="right"/>
    </xf>
    <xf numFmtId="9" fontId="0" fillId="33" borderId="10" xfId="57" applyFont="1" applyFill="1" applyBorder="1" applyAlignment="1">
      <alignment horizontal="right"/>
    </xf>
    <xf numFmtId="0" fontId="37"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12" xfId="0" applyBorder="1" applyAlignment="1">
      <alignment/>
    </xf>
    <xf numFmtId="43" fontId="0" fillId="34" borderId="13" xfId="42" applyFont="1" applyFill="1" applyBorder="1" applyAlignment="1">
      <alignment horizontal="right"/>
    </xf>
    <xf numFmtId="0" fontId="0" fillId="33" borderId="13" xfId="0" applyFill="1" applyBorder="1" applyAlignment="1">
      <alignment horizontal="right"/>
    </xf>
    <xf numFmtId="9" fontId="0" fillId="33" borderId="13" xfId="57"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xf>
    <xf numFmtId="0" fontId="39" fillId="35" borderId="10" xfId="0" applyFont="1" applyFill="1" applyBorder="1" applyAlignment="1">
      <alignment horizontal="left"/>
    </xf>
    <xf numFmtId="0" fontId="0" fillId="0" borderId="0" xfId="0" applyFill="1" applyBorder="1" applyAlignment="1">
      <alignment horizontal="right"/>
    </xf>
    <xf numFmtId="43" fontId="0" fillId="34" borderId="14" xfId="42" applyFont="1" applyFill="1" applyBorder="1" applyAlignment="1">
      <alignment/>
    </xf>
    <xf numFmtId="0" fontId="37" fillId="0" borderId="15" xfId="0" applyFont="1" applyBorder="1" applyAlignment="1">
      <alignment horizontal="left"/>
    </xf>
    <xf numFmtId="0" fontId="0" fillId="0" borderId="15" xfId="0" applyFont="1" applyBorder="1" applyAlignment="1">
      <alignment horizontal="left"/>
    </xf>
    <xf numFmtId="0" fontId="37" fillId="0" borderId="16" xfId="0" applyFont="1" applyBorder="1" applyAlignment="1">
      <alignment horizontal="left"/>
    </xf>
    <xf numFmtId="0" fontId="37" fillId="0" borderId="17" xfId="0" applyFont="1" applyBorder="1" applyAlignment="1">
      <alignment horizontal="left"/>
    </xf>
    <xf numFmtId="43" fontId="0" fillId="34" borderId="18" xfId="42" applyFont="1"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0" fillId="34" borderId="10" xfId="0" applyFont="1" applyFill="1" applyBorder="1" applyAlignment="1">
      <alignment horizontal="left"/>
    </xf>
    <xf numFmtId="0" fontId="0" fillId="0" borderId="25" xfId="0" applyNumberFormat="1" applyBorder="1" applyAlignment="1">
      <alignment/>
    </xf>
    <xf numFmtId="0" fontId="0" fillId="0" borderId="26" xfId="0" applyNumberFormat="1" applyBorder="1" applyAlignment="1">
      <alignment/>
    </xf>
    <xf numFmtId="0" fontId="0" fillId="0" borderId="27" xfId="0" applyBorder="1" applyAlignment="1">
      <alignment/>
    </xf>
    <xf numFmtId="0" fontId="0" fillId="0" borderId="27" xfId="0" applyBorder="1" applyAlignment="1">
      <alignment/>
    </xf>
    <xf numFmtId="0" fontId="0" fillId="0" borderId="25" xfId="0"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27" xfId="0" applyBorder="1" applyAlignment="1">
      <alignment horizontal="left"/>
    </xf>
    <xf numFmtId="43" fontId="0" fillId="0" borderId="10" xfId="42" applyFont="1" applyFill="1" applyBorder="1" applyAlignment="1">
      <alignment/>
    </xf>
    <xf numFmtId="0" fontId="40" fillId="34" borderId="10" xfId="0" applyFont="1" applyFill="1" applyBorder="1" applyAlignment="1">
      <alignment horizontal="center"/>
    </xf>
    <xf numFmtId="0" fontId="0" fillId="0" borderId="10" xfId="0" applyFont="1" applyBorder="1" applyAlignment="1">
      <alignment horizontal="left" vertical="center"/>
    </xf>
    <xf numFmtId="0" fontId="37" fillId="36" borderId="29" xfId="0" applyFont="1" applyFill="1" applyBorder="1" applyAlignment="1">
      <alignment horizontal="center"/>
    </xf>
    <xf numFmtId="0" fontId="0" fillId="0" borderId="15" xfId="0" applyFont="1" applyBorder="1" applyAlignment="1">
      <alignment horizontal="left" vertical="center"/>
    </xf>
    <xf numFmtId="43" fontId="0" fillId="34" borderId="17" xfId="42" applyFont="1" applyFill="1" applyBorder="1" applyAlignment="1">
      <alignment/>
    </xf>
    <xf numFmtId="0" fontId="37" fillId="36" borderId="30" xfId="0" applyFont="1" applyFill="1" applyBorder="1" applyAlignment="1">
      <alignment/>
    </xf>
    <xf numFmtId="0" fontId="26" fillId="37" borderId="31" xfId="0" applyFont="1" applyFill="1" applyBorder="1" applyAlignment="1">
      <alignment horizontal="left"/>
    </xf>
    <xf numFmtId="0" fontId="26" fillId="37" borderId="32" xfId="0" applyFont="1" applyFill="1" applyBorder="1" applyAlignment="1">
      <alignment/>
    </xf>
    <xf numFmtId="43" fontId="0" fillId="33" borderId="10" xfId="42" applyFont="1" applyFill="1" applyBorder="1" applyAlignment="1" applyProtection="1">
      <alignment/>
      <protection locked="0"/>
    </xf>
    <xf numFmtId="9" fontId="0" fillId="33" borderId="10" xfId="0" applyNumberFormat="1" applyFill="1" applyBorder="1" applyAlignment="1" applyProtection="1">
      <alignment/>
      <protection locked="0"/>
    </xf>
    <xf numFmtId="0" fontId="0" fillId="0" borderId="21" xfId="0" applyBorder="1" applyAlignment="1" applyProtection="1">
      <alignment horizontal="left"/>
      <protection locked="0"/>
    </xf>
    <xf numFmtId="0" fontId="0" fillId="0" borderId="20" xfId="0" applyBorder="1" applyAlignment="1" applyProtection="1">
      <alignment/>
      <protection locked="0"/>
    </xf>
    <xf numFmtId="0" fontId="0" fillId="33" borderId="10" xfId="0" applyFill="1" applyBorder="1" applyAlignment="1" applyProtection="1">
      <alignment horizontal="right"/>
      <protection locked="0"/>
    </xf>
    <xf numFmtId="9" fontId="0" fillId="33" borderId="10" xfId="57" applyFont="1" applyFill="1" applyBorder="1" applyAlignment="1" applyProtection="1">
      <alignment horizontal="right"/>
      <protection locked="0"/>
    </xf>
    <xf numFmtId="0" fontId="0" fillId="0" borderId="27" xfId="0" applyBorder="1" applyAlignment="1" applyProtection="1">
      <alignment/>
      <protection locked="0"/>
    </xf>
    <xf numFmtId="0" fontId="0" fillId="0" borderId="27" xfId="0" applyBorder="1" applyAlignment="1" applyProtection="1">
      <alignment/>
      <protection locked="0"/>
    </xf>
    <xf numFmtId="0" fontId="0" fillId="0" borderId="25" xfId="0" applyBorder="1" applyAlignment="1" applyProtection="1">
      <alignment horizontal="left"/>
      <protection locked="0"/>
    </xf>
    <xf numFmtId="0" fontId="0" fillId="0" borderId="25" xfId="0" applyNumberFormat="1" applyBorder="1" applyAlignment="1" applyProtection="1">
      <alignment/>
      <protection locked="0"/>
    </xf>
    <xf numFmtId="0" fontId="0" fillId="0" borderId="26" xfId="0" applyBorder="1" applyAlignment="1" applyProtection="1">
      <alignment horizontal="left"/>
      <protection locked="0"/>
    </xf>
    <xf numFmtId="0" fontId="0" fillId="0" borderId="26" xfId="0" applyNumberFormat="1" applyBorder="1" applyAlignment="1" applyProtection="1">
      <alignment/>
      <protection locked="0"/>
    </xf>
    <xf numFmtId="0" fontId="0" fillId="0" borderId="28" xfId="0" applyBorder="1" applyAlignment="1" applyProtection="1">
      <alignment horizontal="left"/>
      <protection locked="0"/>
    </xf>
    <xf numFmtId="0" fontId="0" fillId="0" borderId="27" xfId="0" applyBorder="1" applyAlignment="1" applyProtection="1">
      <alignment horizontal="left"/>
      <protection locked="0"/>
    </xf>
    <xf numFmtId="43" fontId="0" fillId="0" borderId="0" xfId="42" applyFont="1" applyFill="1" applyBorder="1" applyAlignment="1">
      <alignment horizontal="center"/>
    </xf>
    <xf numFmtId="0" fontId="0" fillId="0" borderId="0" xfId="0" applyFill="1" applyAlignment="1">
      <alignment/>
    </xf>
    <xf numFmtId="0" fontId="0" fillId="38" borderId="11" xfId="0" applyFill="1" applyBorder="1" applyAlignment="1">
      <alignment/>
    </xf>
    <xf numFmtId="43" fontId="0" fillId="34" borderId="11" xfId="42" applyFont="1" applyFill="1" applyBorder="1" applyAlignment="1">
      <alignment/>
    </xf>
    <xf numFmtId="0" fontId="0" fillId="0" borderId="33" xfId="0" applyBorder="1" applyAlignment="1">
      <alignment/>
    </xf>
    <xf numFmtId="43" fontId="0" fillId="34" borderId="12" xfId="42" applyFont="1" applyFill="1" applyBorder="1" applyAlignment="1">
      <alignment horizontal="center"/>
    </xf>
    <xf numFmtId="0" fontId="0" fillId="33" borderId="13" xfId="0" applyFill="1" applyBorder="1" applyAlignment="1">
      <alignment/>
    </xf>
    <xf numFmtId="9" fontId="0" fillId="33" borderId="13" xfId="57" applyFont="1" applyFill="1" applyBorder="1" applyAlignment="1">
      <alignment/>
    </xf>
    <xf numFmtId="43" fontId="0" fillId="34" borderId="12" xfId="42" applyFont="1" applyFill="1" applyBorder="1" applyAlignment="1">
      <alignment/>
    </xf>
    <xf numFmtId="0" fontId="0" fillId="0" borderId="27" xfId="0" applyNumberFormat="1" applyBorder="1" applyAlignment="1">
      <alignment/>
    </xf>
    <xf numFmtId="0" fontId="0" fillId="0" borderId="27" xfId="0" applyNumberFormat="1" applyBorder="1" applyAlignment="1" applyProtection="1">
      <alignment/>
      <protection locked="0"/>
    </xf>
    <xf numFmtId="0" fontId="0" fillId="38" borderId="10" xfId="0" applyFill="1" applyBorder="1" applyAlignment="1">
      <alignment horizontal="left"/>
    </xf>
    <xf numFmtId="0" fontId="0" fillId="0" borderId="11" xfId="0" applyBorder="1" applyAlignment="1">
      <alignment horizontal="left"/>
    </xf>
    <xf numFmtId="0" fontId="0" fillId="38" borderId="21" xfId="0" applyFill="1" applyBorder="1" applyAlignment="1">
      <alignment horizontal="center"/>
    </xf>
    <xf numFmtId="0" fontId="0" fillId="38" borderId="0" xfId="0" applyFill="1" applyBorder="1" applyAlignment="1">
      <alignment horizontal="center"/>
    </xf>
    <xf numFmtId="0" fontId="37" fillId="36" borderId="34" xfId="0" applyFont="1" applyFill="1" applyBorder="1" applyAlignment="1">
      <alignment horizontal="center"/>
    </xf>
    <xf numFmtId="0" fontId="37" fillId="36" borderId="35" xfId="0" applyFont="1" applyFill="1" applyBorder="1" applyAlignment="1">
      <alignment horizontal="center"/>
    </xf>
    <xf numFmtId="0" fontId="37" fillId="36" borderId="36" xfId="0" applyFont="1" applyFill="1" applyBorder="1" applyAlignment="1">
      <alignment horizontal="center"/>
    </xf>
    <xf numFmtId="0" fontId="0" fillId="0" borderId="10" xfId="0" applyBorder="1" applyAlignment="1">
      <alignment horizontal="center" vertical="center" wrapText="1"/>
    </xf>
    <xf numFmtId="0" fontId="0" fillId="35" borderId="21" xfId="0" applyFill="1" applyBorder="1" applyAlignment="1">
      <alignment horizontal="right"/>
    </xf>
    <xf numFmtId="0" fontId="0" fillId="35" borderId="0" xfId="0" applyFill="1" applyBorder="1" applyAlignment="1">
      <alignment horizontal="right"/>
    </xf>
    <xf numFmtId="0" fontId="37" fillId="0" borderId="15" xfId="0" applyFont="1" applyBorder="1" applyAlignment="1">
      <alignment horizontal="center" vertical="center" wrapText="1"/>
    </xf>
    <xf numFmtId="0" fontId="0" fillId="0" borderId="10" xfId="0" applyBorder="1" applyAlignment="1">
      <alignment horizontal="center" vertical="center"/>
    </xf>
    <xf numFmtId="0" fontId="37" fillId="36" borderId="37" xfId="0" applyFont="1" applyFill="1" applyBorder="1" applyAlignment="1">
      <alignment horizontal="center"/>
    </xf>
    <xf numFmtId="0" fontId="37" fillId="36" borderId="38" xfId="0" applyFont="1" applyFill="1" applyBorder="1" applyAlignment="1">
      <alignment horizontal="center"/>
    </xf>
    <xf numFmtId="0" fontId="37" fillId="36" borderId="39" xfId="0" applyFont="1" applyFill="1" applyBorder="1" applyAlignment="1">
      <alignment horizontal="center"/>
    </xf>
    <xf numFmtId="0" fontId="0" fillId="0" borderId="21" xfId="0" applyBorder="1" applyAlignment="1">
      <alignment horizontal="right" wrapText="1"/>
    </xf>
    <xf numFmtId="0" fontId="0" fillId="0" borderId="0" xfId="0" applyBorder="1" applyAlignment="1">
      <alignment horizontal="right" wrapText="1"/>
    </xf>
    <xf numFmtId="0" fontId="0" fillId="0" borderId="19" xfId="0"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border>
        <left style="thin">
          <color rgb="FFFF0000"/>
        </left>
        <right style="thin">
          <color rgb="FFFF0000"/>
        </right>
        <top style="thin">
          <color rgb="FFFF0000"/>
        </top>
        <bottom style="thin">
          <color rgb="FFFF0000"/>
        </bottom>
      </border>
    </dxf>
    <dxf>
      <border>
        <left style="thick">
          <color rgb="FFFF0000"/>
        </left>
        <right style="thick">
          <color rgb="FFFF0000"/>
        </right>
        <top style="thick">
          <color rgb="FFFF0000"/>
        </top>
        <bottom style="thick">
          <color rgb="FFFF0000"/>
        </bottom>
      </border>
    </dxf>
    <dxf>
      <border/>
      <protection hidden="1" locked="0"/>
    </dxf>
    <dxf>
      <border>
        <left style="thick">
          <color rgb="FFFF0000"/>
        </left>
        <right style="thick">
          <color rgb="FFFF0000"/>
        </right>
        <bottom style="thick">
          <color rgb="FFFF0000"/>
        </bottom>
      </border>
    </dxf>
    <dxf>
      <border>
        <top style="thick">
          <color rgb="FFFF0000"/>
        </top>
      </border>
    </dxf>
    <dxf>
      <border>
        <left style="thick">
          <color rgb="FFFF0000"/>
        </left>
        <top style="thick">
          <color rgb="FFFF0000"/>
        </top>
        <bottom style="thick">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pivotCacheDefinition" Target="pivotCache/pivotCacheDefinition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1"/>
  </cacheSource>
  <cacheFields count="5">
    <cacheField name="עוזר מחקר">
      <sharedItems containsBlank="1" containsMixedTypes="0" count="5">
        <s v="Postdoc"/>
        <s v="PhD Student"/>
        <s v="Masters Student"/>
        <s v="bachelor's Student"/>
        <m/>
      </sharedItems>
    </cacheField>
    <cacheField name="עלות שכר לחודש*">
      <sharedItems containsMixedTypes="1" containsNumber="1" containsInteger="1"/>
    </cacheField>
    <cacheField name="מס חודשים">
      <sharedItems containsSemiMixedTypes="0" containsString="0" containsMixedTypes="0" containsNumber="1" containsInteger="1"/>
    </cacheField>
    <cacheField name="אחוז משרה">
      <sharedItems containsSemiMixedTypes="0" containsString="0" containsMixedTypes="0" containsNumber="1" containsInteger="1"/>
    </cacheField>
    <cacheField name="שכר שנתי">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5"/>
  </cacheSource>
  <cacheFields count="5">
    <cacheField name="עוזר מחקר">
      <sharedItems containsBlank="1" containsMixedTypes="0" count="5">
        <s v="Postdocs"/>
        <s v="PhD Students"/>
        <s v="Masters Students"/>
        <s v="bachelor's Students"/>
        <m/>
      </sharedItems>
    </cacheField>
    <cacheField name="סכום מלגה לחודש*">
      <sharedItems containsMixedTypes="1" containsNumber="1" containsInteger="1"/>
    </cacheField>
    <cacheField name="מס חודשים">
      <sharedItems containsSemiMixedTypes="0" containsString="0" containsMixedTypes="0" containsNumber="1" containsInteger="1"/>
    </cacheField>
    <cacheField name="אחוז משרה">
      <sharedItems containsSemiMixedTypes="0" containsString="0" containsMixedTypes="0" containsNumber="1" containsInteger="1"/>
    </cacheField>
    <cacheField name="מלגה שנתית">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P8:Q13" firstHeaderRow="1" firstDataRow="1" firstDataCol="1"/>
  <pivotFields count="5">
    <pivotField axis="axisRow" showAll="0" defaultSubtotal="0">
      <items count="5">
        <item x="3"/>
        <item x="2"/>
        <item x="1"/>
        <item x="0"/>
        <item h="1" x="4"/>
      </items>
    </pivotField>
    <pivotField showAll="0" numFmtId="43"/>
    <pivotField showAll="0"/>
    <pivotField showAll="0" numFmtId="9"/>
    <pivotField dataField="1" showAll="0" numFmtId="43"/>
  </pivotFields>
  <rowFields count="1">
    <field x="0"/>
  </rowFields>
  <rowItems count="5">
    <i>
      <x/>
    </i>
    <i>
      <x v="1"/>
    </i>
    <i>
      <x v="2"/>
    </i>
    <i>
      <x v="3"/>
    </i>
    <i t="grand">
      <x/>
    </i>
  </rowItems>
  <colItems count="1">
    <i/>
  </colItems>
  <dataFields count="1">
    <dataField name="Sum of שכר שנתי" fld="4" baseField="0" baseItem="0"/>
  </dataFields>
  <formats count="29">
    <format dxfId="0">
      <pivotArea outline="0" fieldPosition="0" dataOnly="0" type="all"/>
    </format>
    <format dxfId="0">
      <pivotArea outline="0" fieldPosition="0"/>
    </format>
    <format dxfId="0">
      <pivotArea outline="0" fieldPosition="0" axis="axisRow" dataOnly="0" field="0" labelOnly="1" type="button"/>
    </format>
    <format dxfId="0">
      <pivotArea outline="0" fieldPosition="0" axis="axisValues" dataOnly="0" labelOnly="1"/>
    </format>
    <format dxfId="0">
      <pivotArea outline="0" fieldPosition="0" dataOnly="0" labelOnly="1">
        <references count="1">
          <reference field="0" count="0"/>
        </references>
      </pivotArea>
    </format>
    <format dxfId="0">
      <pivotArea outline="0" fieldPosition="0" dataOnly="0" grandRow="1" labelOnly="1"/>
    </format>
    <format dxfId="0">
      <pivotArea outline="0" fieldPosition="0" axis="axisValues" dataOnly="0" labelOnly="1"/>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axis="axisValues" dataOnly="0" labelOnly="1"/>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axis="axisValues" dataOnly="0" labelOnly="1"/>
    </format>
    <format dxfId="2">
      <pivotArea outline="0" fieldPosition="0" dataOnly="0" type="all"/>
    </format>
    <format dxfId="2">
      <pivotArea outline="0" fieldPosition="0"/>
    </format>
    <format dxfId="2">
      <pivotArea outline="0" fieldPosition="0" axis="axisRow" dataOnly="0" field="0" labelOnly="1" type="button"/>
    </format>
    <format dxfId="2">
      <pivotArea outline="0" fieldPosition="0" axis="axisValues" dataOnly="0" labelOnly="1"/>
    </format>
    <format dxfId="2">
      <pivotArea outline="0" fieldPosition="0" dataOnly="0" labelOnly="1">
        <references count="1">
          <reference field="0" count="0"/>
        </references>
      </pivotArea>
    </format>
    <format dxfId="2">
      <pivotArea outline="0" fieldPosition="0" dataOnly="0" grandRow="1" labelOnly="1"/>
    </format>
    <format dxfId="2">
      <pivotArea outline="0" fieldPosition="0" axis="axisValues" dataOnly="0" labelOnly="1"/>
    </format>
    <format dxfId="3">
      <pivotArea outline="0" fieldPosition="0" dataOnly="0" type="all"/>
    </format>
    <format dxfId="3">
      <pivotArea outline="0" fieldPosition="0"/>
    </format>
    <format dxfId="3">
      <pivotArea outline="0" fieldPosition="0" axis="axisRow" dataOnly="0" field="0" labelOnly="1" type="button"/>
    </format>
    <format dxfId="3">
      <pivotArea outline="0" fieldPosition="0" axis="axisValues" dataOnly="0" labelOnly="1"/>
    </format>
    <format dxfId="3">
      <pivotArea outline="0" fieldPosition="0" dataOnly="0" labelOnly="1">
        <references count="1">
          <reference field="0" count="0"/>
        </references>
      </pivotArea>
    </format>
    <format dxfId="3">
      <pivotArea outline="0" fieldPosition="0" dataOnly="0" grandRow="1" labelOnly="1"/>
    </format>
    <format dxfId="3">
      <pivotArea outline="0" fieldPosition="0" axis="axisValues" dataOnly="0" labelOnly="1"/>
    </format>
    <format dxfId="4">
      <pivotArea outline="0" fieldPosition="0" grandRow="1"/>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P22:Q26" firstHeaderRow="1" firstDataRow="1" firstDataCol="1"/>
  <pivotFields count="5">
    <pivotField axis="axisRow" showAll="0">
      <items count="6">
        <item h="1" x="3"/>
        <item sd="0" x="2"/>
        <item x="1"/>
        <item h="1" x="4"/>
        <item x="0"/>
        <item t="default"/>
      </items>
    </pivotField>
    <pivotField showAll="0"/>
    <pivotField showAll="0"/>
    <pivotField showAll="0" numFmtId="9"/>
    <pivotField dataField="1" showAll="0"/>
  </pivotFields>
  <rowFields count="1">
    <field x="0"/>
  </rowFields>
  <rowItems count="4">
    <i>
      <x v="1"/>
    </i>
    <i>
      <x v="2"/>
    </i>
    <i>
      <x v="4"/>
    </i>
    <i t="grand">
      <x/>
    </i>
  </rowItems>
  <colItems count="1">
    <i/>
  </colItems>
  <dataFields count="1">
    <dataField name="Sum of מלגה שנתית" fld="4" baseField="0" baseItem="0"/>
  </dataFields>
  <formats count="16">
    <format dxfId="3">
      <pivotArea outline="0" fieldPosition="0" dataOnly="0" type="all"/>
    </format>
    <format dxfId="3">
      <pivotArea outline="0" fieldPosition="0"/>
    </format>
    <format dxfId="3">
      <pivotArea outline="0" fieldPosition="0" axis="axisRow" dataOnly="0" field="0" labelOnly="1" type="button"/>
    </format>
    <format dxfId="3">
      <pivotArea outline="0" fieldPosition="0" axis="axisValues" dataOnly="0" labelOnly="1"/>
    </format>
    <format dxfId="3">
      <pivotArea outline="0" fieldPosition="0" dataOnly="0" labelOnly="1">
        <references count="1">
          <reference field="0" count="0"/>
        </references>
      </pivotArea>
    </format>
    <format dxfId="3">
      <pivotArea outline="0" fieldPosition="0" dataOnly="0" grandRow="1" labelOnly="1"/>
    </format>
    <format dxfId="3">
      <pivotArea outline="0" fieldPosition="0" axis="axisValues" dataOnly="0" labelOnly="1"/>
    </format>
    <format dxfId="5">
      <pivotArea outline="0" fieldPosition="0" dataOnly="0" type="all"/>
    </format>
    <format dxfId="5">
      <pivotArea outline="0" fieldPosition="0"/>
    </format>
    <format dxfId="5">
      <pivotArea outline="0" fieldPosition="0" axis="axisRow" dataOnly="0" field="0" labelOnly="1" type="button"/>
    </format>
    <format dxfId="5">
      <pivotArea outline="0" fieldPosition="0" axis="axisValues" dataOnly="0" labelOnly="1"/>
    </format>
    <format dxfId="5">
      <pivotArea outline="0" fieldPosition="0" dataOnly="0" labelOnly="1">
        <references count="1">
          <reference field="0" count="0"/>
        </references>
      </pivotArea>
    </format>
    <format dxfId="5">
      <pivotArea outline="0" fieldPosition="0" dataOnly="0" grandRow="1" labelOnly="1"/>
    </format>
    <format dxfId="5">
      <pivotArea outline="0" fieldPosition="0" axis="axisValues" dataOnly="0" labelOnly="1"/>
    </format>
    <format dxfId="4">
      <pivotArea outline="0" fieldPosition="0" grandRow="1"/>
    </format>
    <format dxfId="4">
      <pivotArea outline="0" fieldPosition="0" dataOnly="0" grandRow="1" labelOnly="1"/>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le1" displayName="Table1" ref="G8:K17" comment="" totalsRowShown="0">
  <autoFilter ref="G8:K17"/>
  <tableColumns count="5">
    <tableColumn id="1" name="עוזר מחקר"/>
    <tableColumn id="2" name="עלות שכר לחודש*"/>
    <tableColumn id="3" name="מס חודשים"/>
    <tableColumn id="4" name="אחוז משרה"/>
    <tableColumn id="5" name="שכר שנתי"/>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G22:K29" comment="" totalsRowShown="0">
  <autoFilter ref="G22:K29"/>
  <tableColumns count="5">
    <tableColumn id="1" name="עוזר מחקר"/>
    <tableColumn id="2" name="סכום מלגה לחודש*"/>
    <tableColumn id="3" name="מס חודשים"/>
    <tableColumn id="4" name="אחוז משרה"/>
    <tableColumn id="5" name="מלגה שנתית"/>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E5" comment="" totalsRowShown="0">
  <autoFilter ref="A1:E5"/>
  <tableColumns count="5">
    <tableColumn id="1" name="עוזר מחקר"/>
    <tableColumn id="2" name="עלות שכר לחודש*"/>
    <tableColumn id="3" name="מס חודשים"/>
    <tableColumn id="4" name="אחוז משרה"/>
    <tableColumn id="5" name="שכר שנתי"/>
  </tableColumns>
  <tableStyleInfo name="TableStyleMedium2" showFirstColumn="0" showLastColumn="0" showRowStripes="1" showColumnStripes="0"/>
</table>
</file>

<file path=xl/tables/table4.xml><?xml version="1.0" encoding="utf-8"?>
<table xmlns="http://schemas.openxmlformats.org/spreadsheetml/2006/main" id="3" name="Table_Currency" displayName="Table_Currency" ref="A13:B15" comment="" totalsRowShown="0">
  <autoFilter ref="A13:B15"/>
  <tableColumns count="2">
    <tableColumn id="1" name="Currency"/>
    <tableColumn id="2" name="Exchange Rate"/>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A7:B11" comment="" totalsRowShown="0">
  <autoFilter ref="A7:B11"/>
  <tableColumns count="2">
    <tableColumn id="1" name="עוזר מחקר"/>
    <tableColumn id="2" name="סכום מלגה לחודש*"/>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 Id="rId6" Type="http://schemas.openxmlformats.org/officeDocument/2006/relationships/pivotTable" Target="../pivotTables/pivotTable1.xml" /><Relationship Id="rId7"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codeName="Sheet1"/>
  <dimension ref="A2:R33"/>
  <sheetViews>
    <sheetView tabSelected="1" zoomScalePageLayoutView="0" workbookViewId="0" topLeftCell="B13">
      <selection activeCell="C36" sqref="C36"/>
    </sheetView>
  </sheetViews>
  <sheetFormatPr defaultColWidth="9.140625" defaultRowHeight="15"/>
  <cols>
    <col min="2" max="2" width="12.8515625" style="0" customWidth="1"/>
    <col min="3" max="3" width="42.421875" style="0" customWidth="1"/>
    <col min="4" max="4" width="13.57421875" style="0" customWidth="1"/>
    <col min="5" max="5" width="12.421875" style="1" customWidth="1"/>
    <col min="6" max="6" width="3.8515625" style="0" customWidth="1"/>
    <col min="7" max="7" width="20.140625" style="0" customWidth="1"/>
    <col min="8" max="8" width="17.140625" style="0" customWidth="1"/>
    <col min="9" max="9" width="11.28125" style="0" customWidth="1"/>
    <col min="10" max="10" width="11.421875" style="0" customWidth="1"/>
    <col min="11" max="11" width="10.8515625" style="0" bestFit="1" customWidth="1"/>
    <col min="12" max="12" width="4.421875" style="0" customWidth="1"/>
    <col min="13" max="13" width="13.421875" style="0" bestFit="1" customWidth="1"/>
    <col min="14" max="14" width="12.7109375" style="1" bestFit="1" customWidth="1"/>
    <col min="15" max="15" width="3.8515625" style="0" customWidth="1"/>
    <col min="16" max="16" width="15.28125" style="0" customWidth="1"/>
    <col min="17" max="17" width="17.421875" style="0" customWidth="1"/>
    <col min="18" max="18" width="5.8515625" style="0" customWidth="1"/>
    <col min="19" max="19" width="6.8515625" style="0" customWidth="1"/>
    <col min="20" max="20" width="11.421875" style="0" bestFit="1" customWidth="1"/>
  </cols>
  <sheetData>
    <row r="1" s="1" customFormat="1" ht="15" thickBot="1"/>
    <row r="2" spans="1:7" ht="15.75" thickTop="1">
      <c r="A2" s="86" t="s">
        <v>43</v>
      </c>
      <c r="B2" s="87"/>
      <c r="C2" s="88"/>
      <c r="D2" s="54" t="s">
        <v>48</v>
      </c>
      <c r="E2" s="51" t="s">
        <v>49</v>
      </c>
      <c r="G2" s="7" t="s">
        <v>23</v>
      </c>
    </row>
    <row r="3" spans="1:7" ht="14.25" customHeight="1">
      <c r="A3" s="92" t="s">
        <v>12</v>
      </c>
      <c r="B3" s="93" t="s">
        <v>0</v>
      </c>
      <c r="C3" s="2" t="s">
        <v>1</v>
      </c>
      <c r="D3" s="57"/>
      <c r="E3" s="27">
        <f>(VLOOKUP($E$2,Sheet2!$A$14:$B$15,2,FALSE))*D3</f>
        <v>0</v>
      </c>
      <c r="G3" s="9" t="s">
        <v>24</v>
      </c>
    </row>
    <row r="4" spans="1:5" ht="15" customHeight="1" thickBot="1">
      <c r="A4" s="92"/>
      <c r="B4" s="93"/>
      <c r="C4" s="2" t="s">
        <v>2</v>
      </c>
      <c r="D4" s="57"/>
      <c r="E4" s="27">
        <f>(VLOOKUP($E$2,Sheet2!$A$14:$B$15,2,FALSE))*D4</f>
        <v>0</v>
      </c>
    </row>
    <row r="5" spans="1:17" ht="15.75" thickTop="1">
      <c r="A5" s="92"/>
      <c r="B5" s="93"/>
      <c r="C5" s="2" t="s">
        <v>3</v>
      </c>
      <c r="D5" s="5">
        <f>GETPIVOTDATA("שכר שנתי",$P$8,"עוזר מחקר","Postdoc")</f>
        <v>0</v>
      </c>
      <c r="E5" s="27">
        <f>(VLOOKUP($E$2,Sheet2!$A$14:$B$15,2,FALSE))*D5</f>
        <v>0</v>
      </c>
      <c r="G5" s="94" t="s">
        <v>42</v>
      </c>
      <c r="H5" s="95"/>
      <c r="I5" s="95"/>
      <c r="J5" s="95"/>
      <c r="K5" s="95"/>
      <c r="L5" s="95"/>
      <c r="M5" s="95"/>
      <c r="N5" s="95"/>
      <c r="O5" s="95"/>
      <c r="P5" s="95"/>
      <c r="Q5" s="96"/>
    </row>
    <row r="6" spans="1:17" s="1" customFormat="1" ht="14.25" customHeight="1">
      <c r="A6" s="92"/>
      <c r="B6" s="93"/>
      <c r="C6" s="2" t="s">
        <v>13</v>
      </c>
      <c r="D6" s="5">
        <f>GETPIVOTDATA("שכר שנתי",$P$8,"עוזר מחקר","PhD Student")</f>
        <v>0</v>
      </c>
      <c r="E6" s="27">
        <f>(VLOOKUP($E$2,Sheet2!$A$14:$B$15,2,FALSE))*D6</f>
        <v>0</v>
      </c>
      <c r="G6" s="97" t="s">
        <v>54</v>
      </c>
      <c r="H6" s="98"/>
      <c r="I6" s="98"/>
      <c r="J6" s="98"/>
      <c r="K6" s="98"/>
      <c r="L6" s="98"/>
      <c r="M6" s="98"/>
      <c r="N6" s="98"/>
      <c r="O6" s="98"/>
      <c r="P6" s="98"/>
      <c r="Q6" s="99"/>
    </row>
    <row r="7" spans="1:17" s="1" customFormat="1" ht="14.25" customHeight="1" thickBot="1">
      <c r="A7" s="92"/>
      <c r="B7" s="93"/>
      <c r="C7" s="2" t="s">
        <v>19</v>
      </c>
      <c r="D7" s="5">
        <f>GETPIVOTDATA("שכר שנתי",$P$8,"עוזר מחקר","Masters Student")</f>
        <v>0</v>
      </c>
      <c r="E7" s="27">
        <f>(VLOOKUP($E$2,Sheet2!$A$14:$B$15,2,FALSE))*D7</f>
        <v>0</v>
      </c>
      <c r="G7" s="97"/>
      <c r="H7" s="98"/>
      <c r="I7" s="98"/>
      <c r="J7" s="98"/>
      <c r="K7" s="98"/>
      <c r="L7" s="98"/>
      <c r="M7" s="98"/>
      <c r="N7" s="98"/>
      <c r="O7" s="98"/>
      <c r="P7" s="98"/>
      <c r="Q7" s="99"/>
    </row>
    <row r="8" spans="1:17" ht="14.25" customHeight="1" thickBot="1" thickTop="1">
      <c r="A8" s="92"/>
      <c r="B8" s="93"/>
      <c r="C8" s="2" t="s">
        <v>20</v>
      </c>
      <c r="D8" s="5">
        <f>GETPIVOTDATA("שכר שנתי",$P$8,"עוזר מחקר","bachelor's Student")</f>
        <v>0</v>
      </c>
      <c r="E8" s="27">
        <f>(VLOOKUP($E$2,Sheet2!$A$14:$B$15,2,FALSE))*D8</f>
        <v>0</v>
      </c>
      <c r="G8" s="59" t="s">
        <v>37</v>
      </c>
      <c r="H8" s="25" t="s">
        <v>28</v>
      </c>
      <c r="I8" s="17" t="s">
        <v>22</v>
      </c>
      <c r="J8" s="17" t="s">
        <v>21</v>
      </c>
      <c r="K8" s="24" t="s">
        <v>26</v>
      </c>
      <c r="L8" s="6"/>
      <c r="M8" s="12" t="s">
        <v>27</v>
      </c>
      <c r="N8" s="12" t="s">
        <v>47</v>
      </c>
      <c r="O8" s="6"/>
      <c r="P8" s="63" t="s">
        <v>35</v>
      </c>
      <c r="Q8" s="64" t="s">
        <v>34</v>
      </c>
    </row>
    <row r="9" spans="1:17" s="1" customFormat="1" ht="14.25" customHeight="1" thickTop="1">
      <c r="A9" s="92"/>
      <c r="B9" s="93"/>
      <c r="C9" s="2"/>
      <c r="D9" s="48"/>
      <c r="E9" s="48"/>
      <c r="G9" s="60" t="s">
        <v>38</v>
      </c>
      <c r="H9" s="13">
        <f>VLOOKUP(Sheet1!$G9,data,2,FALSE)</f>
        <v>15500</v>
      </c>
      <c r="I9" s="61">
        <v>0</v>
      </c>
      <c r="J9" s="62">
        <v>0</v>
      </c>
      <c r="K9" s="13">
        <f>H9*I9*J9</f>
        <v>0</v>
      </c>
      <c r="L9" s="6"/>
      <c r="M9" s="11">
        <f aca="true" t="shared" si="0" ref="M9:M17">H9*65%</f>
        <v>10075</v>
      </c>
      <c r="N9" s="11">
        <f>M9*Sheet1!$J9*Sheet1!$I9</f>
        <v>0</v>
      </c>
      <c r="O9" s="6"/>
      <c r="P9" s="65" t="s">
        <v>41</v>
      </c>
      <c r="Q9" s="66">
        <v>0</v>
      </c>
    </row>
    <row r="10" spans="1:17" s="1" customFormat="1" ht="14.25" customHeight="1">
      <c r="A10" s="92"/>
      <c r="B10" s="93"/>
      <c r="C10" s="2" t="s">
        <v>44</v>
      </c>
      <c r="D10" s="5">
        <f>GETPIVOTDATA("מלגה שנתית",$P$22,"עוזר מחקר","Postdocs")</f>
        <v>0</v>
      </c>
      <c r="E10" s="27">
        <f>(VLOOKUP($E$2,Sheet2!$A$14:$B$15,2,FALSE))*D10</f>
        <v>0</v>
      </c>
      <c r="G10" s="60" t="s">
        <v>39</v>
      </c>
      <c r="H10" s="13">
        <f>VLOOKUP(Sheet1!$G10,data,2,FALSE)</f>
        <v>11200</v>
      </c>
      <c r="I10" s="61">
        <v>0</v>
      </c>
      <c r="J10" s="62">
        <v>0</v>
      </c>
      <c r="K10" s="13">
        <f aca="true" t="shared" si="1" ref="K10:K17">H10*I10*J10</f>
        <v>0</v>
      </c>
      <c r="L10" s="6"/>
      <c r="M10" s="11">
        <f t="shared" si="0"/>
        <v>7280</v>
      </c>
      <c r="N10" s="11">
        <f>M10*Sheet1!$J10*Sheet1!$I10</f>
        <v>0</v>
      </c>
      <c r="O10" s="6"/>
      <c r="P10" s="67" t="s">
        <v>40</v>
      </c>
      <c r="Q10" s="68">
        <v>0</v>
      </c>
    </row>
    <row r="11" spans="1:17" ht="14.25" customHeight="1">
      <c r="A11" s="92"/>
      <c r="B11" s="93"/>
      <c r="C11" s="2" t="s">
        <v>45</v>
      </c>
      <c r="D11" s="5">
        <f>GETPIVOTDATA("מלגה שנתית",$P$22,"עוזר מחקר","PhD Students")</f>
        <v>0</v>
      </c>
      <c r="E11" s="27">
        <f>(VLOOKUP($E$2,Sheet2!$A$14:$B$15,2,FALSE))*D11</f>
        <v>0</v>
      </c>
      <c r="G11" s="60" t="s">
        <v>40</v>
      </c>
      <c r="H11" s="13">
        <f>VLOOKUP(Sheet1!$G11,data,2,FALSE)</f>
        <v>9200</v>
      </c>
      <c r="I11" s="61">
        <v>0</v>
      </c>
      <c r="J11" s="62">
        <v>0</v>
      </c>
      <c r="K11" s="13">
        <f>H11*I11*J11</f>
        <v>0</v>
      </c>
      <c r="L11" s="6"/>
      <c r="M11" s="11">
        <f t="shared" si="0"/>
        <v>5980</v>
      </c>
      <c r="N11" s="11">
        <f>M11*Sheet1!$J11*Sheet1!$I11</f>
        <v>0</v>
      </c>
      <c r="O11" s="6"/>
      <c r="P11" s="67" t="s">
        <v>39</v>
      </c>
      <c r="Q11" s="68">
        <v>0</v>
      </c>
    </row>
    <row r="12" spans="1:17" ht="14.25" customHeight="1" thickBot="1">
      <c r="A12" s="92"/>
      <c r="B12" s="93"/>
      <c r="C12" s="2" t="s">
        <v>46</v>
      </c>
      <c r="D12" s="5">
        <f>GETPIVOTDATA("מלגה שנתית",$P$22,"עוזר מחקר","Masters Students")</f>
        <v>0</v>
      </c>
      <c r="E12" s="27">
        <f>(VLOOKUP($E$2,Sheet2!$A$14:$B$15,2,FALSE))*D12</f>
        <v>0</v>
      </c>
      <c r="G12" s="60" t="s">
        <v>41</v>
      </c>
      <c r="H12" s="13">
        <f>VLOOKUP(Sheet1!$G12,data,2,FALSE)</f>
        <v>7600</v>
      </c>
      <c r="I12" s="61">
        <v>0</v>
      </c>
      <c r="J12" s="62">
        <v>0</v>
      </c>
      <c r="K12" s="13">
        <f t="shared" si="1"/>
        <v>0</v>
      </c>
      <c r="L12" s="6"/>
      <c r="M12" s="11">
        <f t="shared" si="0"/>
        <v>4940</v>
      </c>
      <c r="N12" s="11">
        <f>M12*Sheet1!$J12*Sheet1!$I12</f>
        <v>0</v>
      </c>
      <c r="O12" s="6"/>
      <c r="P12" s="69" t="s">
        <v>38</v>
      </c>
      <c r="Q12" s="68">
        <v>0</v>
      </c>
    </row>
    <row r="13" spans="1:17" ht="14.25" customHeight="1" thickBot="1" thickTop="1">
      <c r="A13" s="92"/>
      <c r="B13" s="93"/>
      <c r="C13" s="2"/>
      <c r="D13" s="48"/>
      <c r="E13" s="48"/>
      <c r="G13" s="60"/>
      <c r="H13" s="13" t="e">
        <f>VLOOKUP(Sheet1!$G13,data,2,FALSE)</f>
        <v>#N/A</v>
      </c>
      <c r="I13" s="61">
        <v>0</v>
      </c>
      <c r="J13" s="62">
        <v>0</v>
      </c>
      <c r="K13" s="13" t="e">
        <f t="shared" si="1"/>
        <v>#N/A</v>
      </c>
      <c r="L13" s="6"/>
      <c r="M13" s="11" t="e">
        <f t="shared" si="0"/>
        <v>#N/A</v>
      </c>
      <c r="N13" s="11" t="e">
        <f>M13*Sheet1!$J13*Sheet1!$I13</f>
        <v>#N/A</v>
      </c>
      <c r="O13" s="6"/>
      <c r="P13" s="70" t="s">
        <v>36</v>
      </c>
      <c r="Q13" s="81">
        <v>0</v>
      </c>
    </row>
    <row r="14" spans="1:17" ht="14.25" customHeight="1" thickTop="1">
      <c r="A14" s="92"/>
      <c r="B14" s="93"/>
      <c r="C14" s="2" t="s">
        <v>14</v>
      </c>
      <c r="D14" s="57"/>
      <c r="E14" s="27">
        <f>(VLOOKUP($E$2,Sheet2!$A$14:$B$15,2,FALSE))*D14</f>
        <v>0</v>
      </c>
      <c r="G14" s="60"/>
      <c r="H14" s="13" t="e">
        <f>VLOOKUP(Sheet1!$G14,data,2,FALSE)</f>
        <v>#N/A</v>
      </c>
      <c r="I14" s="61">
        <v>0</v>
      </c>
      <c r="J14" s="62">
        <v>0</v>
      </c>
      <c r="K14" s="13" t="e">
        <f t="shared" si="1"/>
        <v>#N/A</v>
      </c>
      <c r="L14" s="26"/>
      <c r="M14" s="11" t="e">
        <f t="shared" si="0"/>
        <v>#N/A</v>
      </c>
      <c r="N14" s="11" t="e">
        <f>M14*Sheet1!$J14*Sheet1!$I14</f>
        <v>#N/A</v>
      </c>
      <c r="O14" s="6"/>
      <c r="P14" s="6"/>
      <c r="Q14" s="33"/>
    </row>
    <row r="15" spans="1:17" ht="14.25" customHeight="1">
      <c r="A15" s="92"/>
      <c r="B15" s="93"/>
      <c r="C15" s="2" t="s">
        <v>14</v>
      </c>
      <c r="D15" s="57"/>
      <c r="E15" s="27">
        <f>(VLOOKUP($E$2,Sheet2!$A$14:$B$15,2,FALSE))*D15</f>
        <v>0</v>
      </c>
      <c r="G15" s="60"/>
      <c r="H15" s="13" t="e">
        <f>VLOOKUP(Sheet1!$G15,data,2,FALSE)</f>
        <v>#N/A</v>
      </c>
      <c r="I15" s="61">
        <v>0</v>
      </c>
      <c r="J15" s="62">
        <v>0</v>
      </c>
      <c r="K15" s="13" t="e">
        <f t="shared" si="1"/>
        <v>#N/A</v>
      </c>
      <c r="L15" s="6"/>
      <c r="M15" s="11" t="e">
        <f t="shared" si="0"/>
        <v>#N/A</v>
      </c>
      <c r="N15" s="11" t="e">
        <f>M15*Sheet1!$J15*Sheet1!$I15</f>
        <v>#N/A</v>
      </c>
      <c r="O15" s="6"/>
      <c r="P15" s="6"/>
      <c r="Q15" s="33"/>
    </row>
    <row r="16" spans="1:17" ht="14.25" customHeight="1">
      <c r="A16" s="92"/>
      <c r="B16" s="93"/>
      <c r="C16" s="2" t="s">
        <v>14</v>
      </c>
      <c r="D16" s="57"/>
      <c r="E16" s="27">
        <f>(VLOOKUP($E$2,Sheet2!$A$14:$B$15,2,FALSE))*D16</f>
        <v>0</v>
      </c>
      <c r="G16" s="60"/>
      <c r="H16" s="13" t="e">
        <f>VLOOKUP(Sheet1!$G16,data,2,FALSE)</f>
        <v>#N/A</v>
      </c>
      <c r="I16" s="61">
        <v>0</v>
      </c>
      <c r="J16" s="62">
        <v>0</v>
      </c>
      <c r="K16" s="13" t="e">
        <f t="shared" si="1"/>
        <v>#N/A</v>
      </c>
      <c r="L16" s="6"/>
      <c r="M16" s="11" t="e">
        <f t="shared" si="0"/>
        <v>#N/A</v>
      </c>
      <c r="N16" s="11" t="e">
        <f>M16*Sheet1!$J16*Sheet1!$I16</f>
        <v>#N/A</v>
      </c>
      <c r="O16" s="6"/>
      <c r="P16" s="6"/>
      <c r="Q16" s="33"/>
    </row>
    <row r="17" spans="1:17" ht="14.25" customHeight="1">
      <c r="A17" s="92"/>
      <c r="B17" s="93"/>
      <c r="C17" s="2" t="s">
        <v>14</v>
      </c>
      <c r="D17" s="57"/>
      <c r="E17" s="27">
        <f>(VLOOKUP($E$2,Sheet2!$A$14:$B$15,2,FALSE))*D17</f>
        <v>0</v>
      </c>
      <c r="G17" s="60"/>
      <c r="H17" s="13" t="e">
        <f>VLOOKUP(Sheet1!$G17,data,2,FALSE)</f>
        <v>#N/A</v>
      </c>
      <c r="I17" s="61">
        <v>0</v>
      </c>
      <c r="J17" s="62">
        <v>0</v>
      </c>
      <c r="K17" s="13" t="e">
        <f t="shared" si="1"/>
        <v>#N/A</v>
      </c>
      <c r="L17" s="6"/>
      <c r="M17" s="11" t="e">
        <f t="shared" si="0"/>
        <v>#N/A</v>
      </c>
      <c r="N17" s="11" t="e">
        <f>M17*Sheet1!$J17*Sheet1!$I17</f>
        <v>#N/A</v>
      </c>
      <c r="O17" s="6"/>
      <c r="P17" s="6"/>
      <c r="Q17" s="33"/>
    </row>
    <row r="18" spans="1:17" ht="14.25" customHeight="1">
      <c r="A18" s="92"/>
      <c r="B18" s="93"/>
      <c r="C18" s="2" t="s">
        <v>14</v>
      </c>
      <c r="D18" s="57"/>
      <c r="E18" s="27">
        <f>(VLOOKUP($E$2,Sheet2!$A$14:$B$15,2,FALSE))*D18</f>
        <v>0</v>
      </c>
      <c r="G18" s="35"/>
      <c r="H18" s="6"/>
      <c r="I18" s="26"/>
      <c r="J18" s="26"/>
      <c r="K18" s="26"/>
      <c r="L18" s="6"/>
      <c r="M18" s="6"/>
      <c r="N18" s="6"/>
      <c r="O18" s="6"/>
      <c r="P18" s="6"/>
      <c r="Q18" s="33"/>
    </row>
    <row r="19" spans="1:17" ht="15" customHeight="1">
      <c r="A19" s="92"/>
      <c r="B19" s="93"/>
      <c r="C19" s="2" t="s">
        <v>14</v>
      </c>
      <c r="D19" s="57"/>
      <c r="E19" s="27">
        <f>(VLOOKUP($E$2,Sheet2!$A$14:$B$15,2,FALSE))*D19</f>
        <v>0</v>
      </c>
      <c r="G19" s="90" t="s">
        <v>29</v>
      </c>
      <c r="H19" s="91"/>
      <c r="I19" s="91"/>
      <c r="J19" s="91"/>
      <c r="K19" s="91"/>
      <c r="L19" s="6"/>
      <c r="M19" s="6"/>
      <c r="N19" s="6"/>
      <c r="O19" s="6"/>
      <c r="P19" s="6"/>
      <c r="Q19" s="33"/>
    </row>
    <row r="20" spans="1:17" ht="15" customHeight="1">
      <c r="A20" s="92"/>
      <c r="B20" s="39" t="s">
        <v>4</v>
      </c>
      <c r="C20" s="49"/>
      <c r="D20" s="5">
        <f>SUM(D3:D19)</f>
        <v>0</v>
      </c>
      <c r="E20" s="27">
        <f>(VLOOKUP($E$2,Sheet2!$A$14:$B$15,2,FALSE))*D20</f>
        <v>0</v>
      </c>
      <c r="G20" s="35"/>
      <c r="H20" s="6"/>
      <c r="I20" s="6"/>
      <c r="J20" s="6"/>
      <c r="K20" s="6"/>
      <c r="L20" s="6"/>
      <c r="M20" s="6"/>
      <c r="N20" s="6"/>
      <c r="O20" s="6"/>
      <c r="P20" s="6"/>
      <c r="Q20" s="33"/>
    </row>
    <row r="21" spans="1:18" s="1" customFormat="1" ht="15" customHeight="1" thickBot="1">
      <c r="A21" s="92"/>
      <c r="B21" s="18" t="s">
        <v>5</v>
      </c>
      <c r="C21" s="18"/>
      <c r="D21" s="57"/>
      <c r="E21" s="27">
        <f>(VLOOKUP($E$2,Sheet2!$A$14:$B$15,2,FALSE))*D21</f>
        <v>0</v>
      </c>
      <c r="G21" s="35"/>
      <c r="H21" s="6"/>
      <c r="I21" s="6"/>
      <c r="J21" s="6"/>
      <c r="K21" s="6"/>
      <c r="L21" s="6"/>
      <c r="M21" s="6"/>
      <c r="N21" s="6"/>
      <c r="O21" s="6"/>
      <c r="P21" s="6"/>
      <c r="Q21" s="33"/>
      <c r="R21"/>
    </row>
    <row r="22" spans="1:17" ht="15" customHeight="1" thickBot="1" thickTop="1">
      <c r="A22" s="92"/>
      <c r="B22" s="18" t="s">
        <v>6</v>
      </c>
      <c r="C22" s="18"/>
      <c r="D22" s="57">
        <v>0</v>
      </c>
      <c r="E22" s="27">
        <f>(VLOOKUP($E$2,Sheet2!$A$14:$B$15,2,FALSE))*D22</f>
        <v>0</v>
      </c>
      <c r="G22" s="55" t="s">
        <v>37</v>
      </c>
      <c r="H22" s="82" t="s">
        <v>32</v>
      </c>
      <c r="I22" s="17" t="s">
        <v>22</v>
      </c>
      <c r="J22" s="17" t="s">
        <v>21</v>
      </c>
      <c r="K22" s="83" t="s">
        <v>30</v>
      </c>
      <c r="L22" s="6"/>
      <c r="M22" s="6"/>
      <c r="N22" s="6"/>
      <c r="O22" s="6"/>
      <c r="P22" s="42" t="s">
        <v>35</v>
      </c>
      <c r="Q22" s="43" t="s">
        <v>53</v>
      </c>
    </row>
    <row r="23" spans="1:17" ht="15" customHeight="1" thickTop="1">
      <c r="A23" s="92"/>
      <c r="B23" s="89" t="s">
        <v>7</v>
      </c>
      <c r="C23" s="2" t="s">
        <v>8</v>
      </c>
      <c r="D23" s="57">
        <v>0</v>
      </c>
      <c r="E23" s="27">
        <f>(VLOOKUP($E$2,Sheet2!$A$14:$B$15,2,FALSE))*D23</f>
        <v>0</v>
      </c>
      <c r="G23" s="34" t="s">
        <v>3</v>
      </c>
      <c r="H23" s="5">
        <f>VLOOKUP(Sheet1!$G23,Scholership,2,FALSE)</f>
        <v>7500</v>
      </c>
      <c r="I23" s="4">
        <v>0</v>
      </c>
      <c r="J23" s="8">
        <v>0</v>
      </c>
      <c r="K23" s="74">
        <f>H23*I23*J23</f>
        <v>0</v>
      </c>
      <c r="L23" s="6"/>
      <c r="M23" s="6"/>
      <c r="N23" s="6"/>
      <c r="O23" s="6"/>
      <c r="P23" s="44" t="s">
        <v>19</v>
      </c>
      <c r="Q23" s="40">
        <v>0</v>
      </c>
    </row>
    <row r="24" spans="1:17" ht="15" customHeight="1">
      <c r="A24" s="92"/>
      <c r="B24" s="89"/>
      <c r="C24" s="2" t="s">
        <v>9</v>
      </c>
      <c r="D24" s="57">
        <v>0</v>
      </c>
      <c r="E24" s="27">
        <f>(VLOOKUP($E$2,Sheet2!$A$14:$B$15,2,FALSE))*D24</f>
        <v>0</v>
      </c>
      <c r="G24" s="34" t="s">
        <v>13</v>
      </c>
      <c r="H24" s="5">
        <f>VLOOKUP(Sheet1!$G24,Scholership,2,FALSE)</f>
        <v>6750</v>
      </c>
      <c r="I24" s="4">
        <v>0</v>
      </c>
      <c r="J24" s="8">
        <v>0</v>
      </c>
      <c r="K24" s="74">
        <f>H24*I24*J24</f>
        <v>0</v>
      </c>
      <c r="L24" s="23"/>
      <c r="M24" s="23"/>
      <c r="N24" s="23"/>
      <c r="O24" s="6"/>
      <c r="P24" s="45" t="s">
        <v>13</v>
      </c>
      <c r="Q24" s="41">
        <v>0</v>
      </c>
    </row>
    <row r="25" spans="1:17" ht="15" customHeight="1" thickBot="1">
      <c r="A25" s="92"/>
      <c r="B25" s="89"/>
      <c r="C25" s="2" t="s">
        <v>10</v>
      </c>
      <c r="D25" s="57">
        <v>0</v>
      </c>
      <c r="E25" s="27">
        <f>(VLOOKUP($E$2,Sheet2!$A$14:$B$15,2,FALSE))*D25</f>
        <v>0</v>
      </c>
      <c r="G25" s="34" t="s">
        <v>19</v>
      </c>
      <c r="H25" s="5">
        <f>VLOOKUP(Sheet1!$G25,Scholership,2,FALSE)</f>
        <v>6000</v>
      </c>
      <c r="I25" s="4">
        <v>0</v>
      </c>
      <c r="J25" s="8">
        <v>0</v>
      </c>
      <c r="K25" s="74">
        <f>H25*I25*J25</f>
        <v>0</v>
      </c>
      <c r="L25" s="6"/>
      <c r="M25" s="6"/>
      <c r="N25" s="6"/>
      <c r="O25" s="6"/>
      <c r="P25" s="46" t="s">
        <v>3</v>
      </c>
      <c r="Q25" s="41">
        <v>0</v>
      </c>
    </row>
    <row r="26" spans="1:17" ht="15" customHeight="1" thickBot="1" thickTop="1">
      <c r="A26" s="92"/>
      <c r="B26" s="39" t="s">
        <v>11</v>
      </c>
      <c r="C26" s="49"/>
      <c r="D26" s="5">
        <f>SUM(D21:D25)</f>
        <v>0</v>
      </c>
      <c r="E26" s="27">
        <f>(VLOOKUP($E$2,Sheet2!$A$14:$B$15,2,FALSE))*D26</f>
        <v>0</v>
      </c>
      <c r="G26" s="34" t="s">
        <v>20</v>
      </c>
      <c r="H26" s="13" t="str">
        <f>VLOOKUP(Sheet1!$G26,Scholership,2,FALSE)</f>
        <v>NA</v>
      </c>
      <c r="I26" s="4">
        <v>0</v>
      </c>
      <c r="J26" s="8">
        <v>0</v>
      </c>
      <c r="K26" s="74"/>
      <c r="L26" s="6"/>
      <c r="M26" s="6"/>
      <c r="N26" s="6"/>
      <c r="O26" s="6"/>
      <c r="P26" s="47" t="s">
        <v>36</v>
      </c>
      <c r="Q26" s="80">
        <v>0</v>
      </c>
    </row>
    <row r="27" spans="1:17" ht="15.75" thickTop="1">
      <c r="A27" s="28" t="s">
        <v>15</v>
      </c>
      <c r="B27" s="16"/>
      <c r="C27" s="16"/>
      <c r="D27" s="5">
        <f>D20+D26</f>
        <v>0</v>
      </c>
      <c r="E27" s="27">
        <f>(VLOOKUP($E$2,Sheet2!$A$14:$B$15,2,FALSE))*D27</f>
        <v>0</v>
      </c>
      <c r="G27" s="34"/>
      <c r="H27" s="5" t="e">
        <f>VLOOKUP(Sheet1!$G27,Scholership,2,FALSE)</f>
        <v>#N/A</v>
      </c>
      <c r="I27" s="4">
        <v>0</v>
      </c>
      <c r="J27" s="8">
        <v>0</v>
      </c>
      <c r="K27" s="74"/>
      <c r="L27" s="6"/>
      <c r="M27" s="6"/>
      <c r="N27" s="6"/>
      <c r="O27" s="6"/>
      <c r="P27" s="6"/>
      <c r="Q27" s="33"/>
    </row>
    <row r="28" spans="1:17" ht="15">
      <c r="A28" s="52" t="s">
        <v>25</v>
      </c>
      <c r="B28" s="50"/>
      <c r="C28" s="50"/>
      <c r="D28" s="58">
        <v>0.25</v>
      </c>
      <c r="E28" s="27"/>
      <c r="G28" s="34"/>
      <c r="H28" s="5" t="e">
        <f>VLOOKUP(Sheet1!$G28,Scholership,2,FALSE)</f>
        <v>#N/A</v>
      </c>
      <c r="I28" s="4">
        <v>0</v>
      </c>
      <c r="J28" s="8">
        <v>0</v>
      </c>
      <c r="K28" s="74"/>
      <c r="L28" s="6"/>
      <c r="M28" s="6"/>
      <c r="N28" s="6"/>
      <c r="O28" s="6"/>
      <c r="P28" s="6"/>
      <c r="Q28" s="33"/>
    </row>
    <row r="29" spans="1:17" ht="15">
      <c r="A29" s="52"/>
      <c r="B29" s="50"/>
      <c r="C29" s="50"/>
      <c r="D29" s="11">
        <f>D27*D28</f>
        <v>0</v>
      </c>
      <c r="E29" s="27">
        <f>(VLOOKUP($E$2,Sheet2!$A$14:$B$15,2,FALSE))*D29</f>
        <v>0</v>
      </c>
      <c r="G29" s="75"/>
      <c r="H29" s="5" t="e">
        <f>VLOOKUP(Sheet1!$G29,Scholership,2,FALSE)</f>
        <v>#N/A</v>
      </c>
      <c r="I29" s="77">
        <v>0</v>
      </c>
      <c r="J29" s="78">
        <v>0</v>
      </c>
      <c r="K29" s="79"/>
      <c r="L29" s="6"/>
      <c r="M29" s="6"/>
      <c r="N29" s="6"/>
      <c r="O29" s="6"/>
      <c r="P29" s="6"/>
      <c r="Q29" s="33"/>
    </row>
    <row r="30" spans="1:17" ht="15">
      <c r="A30" s="29" t="s">
        <v>16</v>
      </c>
      <c r="B30" s="17"/>
      <c r="C30" s="17"/>
      <c r="D30" s="57">
        <v>0</v>
      </c>
      <c r="E30" s="27">
        <f>(VLOOKUP($E$2,Sheet2!$A$14:$B$15,2,FALSE))*D30</f>
        <v>0</v>
      </c>
      <c r="G30" s="35"/>
      <c r="H30" s="6"/>
      <c r="I30" s="6"/>
      <c r="J30" s="6"/>
      <c r="K30" s="6"/>
      <c r="L30" s="6"/>
      <c r="M30" s="6"/>
      <c r="N30" s="6"/>
      <c r="O30" s="6"/>
      <c r="P30" s="6"/>
      <c r="Q30" s="33"/>
    </row>
    <row r="31" spans="1:17" ht="15">
      <c r="A31" s="28" t="s">
        <v>17</v>
      </c>
      <c r="B31" s="16"/>
      <c r="C31" s="16"/>
      <c r="D31" s="57">
        <v>0</v>
      </c>
      <c r="E31" s="27">
        <f>(VLOOKUP($E$2,Sheet2!$A$14:$B$15,2,FALSE))*D31</f>
        <v>0</v>
      </c>
      <c r="G31" s="84" t="s">
        <v>33</v>
      </c>
      <c r="H31" s="85"/>
      <c r="I31" s="85"/>
      <c r="J31" s="85"/>
      <c r="K31" s="85"/>
      <c r="L31" s="85"/>
      <c r="M31" s="6"/>
      <c r="N31" s="6"/>
      <c r="O31" s="6"/>
      <c r="P31" s="6"/>
      <c r="Q31" s="33"/>
    </row>
    <row r="32" spans="1:17" ht="15.75" thickBot="1">
      <c r="A32" s="30" t="s">
        <v>18</v>
      </c>
      <c r="B32" s="31"/>
      <c r="C32" s="31"/>
      <c r="D32" s="53">
        <f>D27+D29+D30+D31</f>
        <v>0</v>
      </c>
      <c r="E32" s="32">
        <f>(VLOOKUP($E$2,Sheet2!$A$14:$B$15,2,FALSE))*D32</f>
        <v>0</v>
      </c>
      <c r="G32" s="36"/>
      <c r="H32" s="37"/>
      <c r="I32" s="37"/>
      <c r="J32" s="37"/>
      <c r="K32" s="37"/>
      <c r="L32" s="37"/>
      <c r="M32" s="37"/>
      <c r="N32" s="37"/>
      <c r="O32" s="37"/>
      <c r="P32" s="37"/>
      <c r="Q32" s="38"/>
    </row>
    <row r="33" spans="4:5" ht="15" thickTop="1">
      <c r="D33" s="6"/>
      <c r="E33" s="6"/>
    </row>
  </sheetData>
  <sheetProtection selectLockedCells="1" pivotTables="0"/>
  <mergeCells count="8">
    <mergeCell ref="G31:L31"/>
    <mergeCell ref="A2:C2"/>
    <mergeCell ref="B23:B25"/>
    <mergeCell ref="G19:K19"/>
    <mergeCell ref="A3:A26"/>
    <mergeCell ref="B3:B19"/>
    <mergeCell ref="G5:Q5"/>
    <mergeCell ref="G6:Q7"/>
  </mergeCells>
  <printOptions/>
  <pageMargins left="0.7" right="0.7" top="0.75" bottom="0.75" header="0.3" footer="0.3"/>
  <pageSetup horizontalDpi="1200" verticalDpi="1200" orientation="landscape" paperSize="9" scale="72" r:id="rId5"/>
  <headerFooter>
    <oddHeader>&amp;LOffice of Research Grants and Projects
Pre Award Services&amp;C&amp;16Generic Budget Template&amp;R
</oddHeader>
    <oddFooter>&amp;CInterdisciplinary Center (IDC) Herzliya, Research Authority, Pre-award Services
Orna Zohar +972 9 9602426, orna.zohar@idc.ac.il</oddFooter>
  </headerFooter>
  <legacyDrawing r:id="rId2"/>
  <tableParts>
    <tablePart r:id="rId4"/>
    <tablePart r:id="rId3"/>
  </tableParts>
</worksheet>
</file>

<file path=xl/worksheets/sheet2.xml><?xml version="1.0" encoding="utf-8"?>
<worksheet xmlns="http://schemas.openxmlformats.org/spreadsheetml/2006/main" xmlns:r="http://schemas.openxmlformats.org/officeDocument/2006/relationships">
  <sheetPr codeName="Sheet2"/>
  <dimension ref="A1:G15"/>
  <sheetViews>
    <sheetView zoomScalePageLayoutView="0" workbookViewId="0" topLeftCell="A1">
      <selection activeCell="B2" sqref="B2"/>
    </sheetView>
  </sheetViews>
  <sheetFormatPr defaultColWidth="9.140625" defaultRowHeight="15"/>
  <cols>
    <col min="1" max="1" width="17.28125" style="0" bestFit="1" customWidth="1"/>
    <col min="2" max="2" width="17.140625" style="0" customWidth="1"/>
    <col min="3" max="3" width="11.28125" style="0" customWidth="1"/>
    <col min="4" max="4" width="11.421875" style="0" customWidth="1"/>
    <col min="5" max="5" width="10.8515625" style="0" bestFit="1" customWidth="1"/>
    <col min="7" max="7" width="13.421875" style="0" bestFit="1" customWidth="1"/>
  </cols>
  <sheetData>
    <row r="1" spans="1:7" ht="14.25">
      <c r="A1" s="1" t="s">
        <v>37</v>
      </c>
      <c r="B1" s="12" t="s">
        <v>28</v>
      </c>
      <c r="C1" s="2" t="s">
        <v>22</v>
      </c>
      <c r="D1" s="2" t="s">
        <v>21</v>
      </c>
      <c r="E1" s="10" t="s">
        <v>26</v>
      </c>
      <c r="F1" s="1"/>
      <c r="G1" s="12" t="s">
        <v>27</v>
      </c>
    </row>
    <row r="2" spans="1:7" ht="14.25">
      <c r="A2" s="3" t="s">
        <v>38</v>
      </c>
      <c r="B2" s="13">
        <v>15500</v>
      </c>
      <c r="C2" s="14">
        <v>12</v>
      </c>
      <c r="D2" s="15">
        <v>1</v>
      </c>
      <c r="E2" s="13">
        <f>B2*C2*D2</f>
        <v>186000</v>
      </c>
      <c r="F2" s="1"/>
      <c r="G2" s="11">
        <f>B2*65%</f>
        <v>10075</v>
      </c>
    </row>
    <row r="3" spans="1:7" ht="14.25">
      <c r="A3" s="3" t="s">
        <v>39</v>
      </c>
      <c r="B3" s="13">
        <v>11200</v>
      </c>
      <c r="C3" s="14">
        <v>12</v>
      </c>
      <c r="D3" s="15">
        <v>1</v>
      </c>
      <c r="E3" s="13">
        <f>B3*C3*D3</f>
        <v>134400</v>
      </c>
      <c r="F3" s="1"/>
      <c r="G3" s="11">
        <f>B3*65%</f>
        <v>7280</v>
      </c>
    </row>
    <row r="4" spans="1:7" ht="14.25">
      <c r="A4" s="3" t="s">
        <v>40</v>
      </c>
      <c r="B4" s="13">
        <v>9200</v>
      </c>
      <c r="C4" s="14">
        <v>12</v>
      </c>
      <c r="D4" s="15">
        <v>1</v>
      </c>
      <c r="E4" s="13">
        <f>B4*C4*D4</f>
        <v>110400</v>
      </c>
      <c r="F4" s="1"/>
      <c r="G4" s="11">
        <f>B4*65%</f>
        <v>5980</v>
      </c>
    </row>
    <row r="5" spans="1:7" ht="14.25">
      <c r="A5" s="19" t="s">
        <v>41</v>
      </c>
      <c r="B5" s="20">
        <v>7600</v>
      </c>
      <c r="C5" s="21">
        <v>12</v>
      </c>
      <c r="D5" s="22">
        <v>1</v>
      </c>
      <c r="E5" s="20">
        <f>B5*C5*D5</f>
        <v>91200</v>
      </c>
      <c r="F5" s="1"/>
      <c r="G5" s="11">
        <f>B5*65%</f>
        <v>4940</v>
      </c>
    </row>
    <row r="7" spans="1:2" ht="15">
      <c r="A7" s="56" t="s">
        <v>37</v>
      </c>
      <c r="B7" s="73" t="s">
        <v>32</v>
      </c>
    </row>
    <row r="8" spans="1:2" s="1" customFormat="1" ht="14.25">
      <c r="A8" s="34" t="s">
        <v>3</v>
      </c>
      <c r="B8" s="74">
        <v>7500</v>
      </c>
    </row>
    <row r="9" spans="1:2" s="1" customFormat="1" ht="14.25">
      <c r="A9" s="34" t="s">
        <v>13</v>
      </c>
      <c r="B9" s="74">
        <v>6750</v>
      </c>
    </row>
    <row r="10" spans="1:2" ht="14.25">
      <c r="A10" s="34" t="s">
        <v>19</v>
      </c>
      <c r="B10" s="74">
        <v>6000</v>
      </c>
    </row>
    <row r="11" spans="1:2" ht="14.25">
      <c r="A11" s="75" t="s">
        <v>20</v>
      </c>
      <c r="B11" s="76" t="s">
        <v>31</v>
      </c>
    </row>
    <row r="12" spans="1:2" s="72" customFormat="1" ht="14.25">
      <c r="A12" s="10"/>
      <c r="B12" s="71"/>
    </row>
    <row r="13" spans="1:2" ht="14.25">
      <c r="A13" s="1" t="s">
        <v>51</v>
      </c>
      <c r="B13" s="1" t="s">
        <v>52</v>
      </c>
    </row>
    <row r="14" spans="1:2" ht="14.25">
      <c r="A14" t="s">
        <v>49</v>
      </c>
      <c r="B14">
        <v>0.25</v>
      </c>
    </row>
    <row r="15" spans="1:2" ht="14.25">
      <c r="A15" t="s">
        <v>50</v>
      </c>
      <c r="B15">
        <v>0.3</v>
      </c>
    </row>
  </sheetData>
  <sheetProtection/>
  <printOptions/>
  <pageMargins left="0.7" right="0.7" top="0.75" bottom="0.75" header="0.3" footer="0.3"/>
  <pageSetup orientation="portrait" paperSize="9"/>
  <tableParts>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2020-06-11T08:39:27Z</cp:lastPrinted>
  <dcterms:created xsi:type="dcterms:W3CDTF">2020-06-11T05:01:22Z</dcterms:created>
  <dcterms:modified xsi:type="dcterms:W3CDTF">2021-05-05T08:48:39Z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y fmtid="{D5CDD505-2E9C-101B-9397-08002B2CF9AE}" pid="3" name="display_urn:schemas-microsoft-com:office:office#Edit">
    <vt:lpwstr>Noga Sandor</vt:lpwstr>
  </property>
  <property fmtid="{D5CDD505-2E9C-101B-9397-08002B2CF9AE}" pid="4" name="xd_Signatu">
    <vt:lpwstr/>
  </property>
  <property fmtid="{D5CDD505-2E9C-101B-9397-08002B2CF9AE}" pid="5" name="Ord">
    <vt:lpwstr>1900.00000000000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Noga Sandor</vt:lpwstr>
  </property>
  <property fmtid="{D5CDD505-2E9C-101B-9397-08002B2CF9AE}" pid="11" name="_SourceU">
    <vt:lpwstr/>
  </property>
  <property fmtid="{D5CDD505-2E9C-101B-9397-08002B2CF9AE}" pid="12" name="_SharedFileInd">
    <vt:lpwstr/>
  </property>
</Properties>
</file>